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325" windowWidth="15330" windowHeight="2715" activeTab="0"/>
  </bookViews>
  <sheets>
    <sheet name="盈餘分配取決於稅後淨利" sheetId="1" r:id="rId1"/>
    <sheet name="盈餘分配取決於分配總額" sheetId="2" r:id="rId2"/>
    <sheet name="Sheet2" sheetId="3" r:id="rId3"/>
    <sheet name="Sheet3" sheetId="4" r:id="rId4"/>
  </sheets>
  <definedNames>
    <definedName name="所得稅" localSheetId="1">'盈餘分配取決於分配總額'!$B$13</definedName>
    <definedName name="所得稅">'盈餘分配取決於稅後淨利'!$B$12</definedName>
    <definedName name="所得稅率" localSheetId="1">'盈餘分配取決於分配總額'!$B$6</definedName>
    <definedName name="所得稅率">'盈餘分配取決於稅後淨利'!$B$6</definedName>
    <definedName name="法定公積" localSheetId="1">'盈餘分配取決於分配總額'!#REF!</definedName>
    <definedName name="法定公積">'盈餘分配取決於稅後淨利'!#REF!</definedName>
    <definedName name="員工紅利" localSheetId="1">'盈餘分配取決於分配總額'!$B$11</definedName>
    <definedName name="員工紅利">'盈餘分配取決於稅後淨利'!$B$10</definedName>
    <definedName name="員工紅利比率" localSheetId="1">'盈餘分配取決於分配總額'!$F$11</definedName>
    <definedName name="員工紅利比率">'盈餘分配取決於稅後淨利'!$F$10</definedName>
    <definedName name="累積虧損" localSheetId="1">'盈餘分配取決於分配總額'!$B$7</definedName>
    <definedName name="累積虧損">'盈餘分配取決於稅後淨利'!$B$7</definedName>
    <definedName name="稅前及紅利前淨利" localSheetId="1">'盈餘分配取決於分配總額'!$B$5</definedName>
    <definedName name="稅前及紅利前淨利">'盈餘分配取決於稅後淨利'!$B$5</definedName>
    <definedName name="董監酬勞" localSheetId="1">'盈餘分配取決於分配總額'!$B$12</definedName>
    <definedName name="董監酬勞">'盈餘分配取決於稅後淨利'!$B$11</definedName>
    <definedName name="董監酬勞比率" localSheetId="1">'盈餘分配取決於分配總額'!$F$12</definedName>
    <definedName name="董監酬勞比率">'盈餘分配取決於稅後淨利'!$F$11</definedName>
    <definedName name="課稅所得額">'盈餘分配取決於分配總額'!$B$14</definedName>
    <definedName name="課稅所得額a">'盈餘分配取決於稅後淨利'!$B$13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<sst xmlns="http://schemas.openxmlformats.org/spreadsheetml/2006/main" count="39" uniqueCount="39">
  <si>
    <t>稅前及紅利前淨利</t>
  </si>
  <si>
    <t>所得稅率</t>
  </si>
  <si>
    <t>所得稅</t>
  </si>
  <si>
    <t>員工紅利比率</t>
  </si>
  <si>
    <t>董監酬勞比率</t>
  </si>
  <si>
    <t>期初保留盈餘</t>
  </si>
  <si>
    <t>(若為虧損，請填負數)</t>
  </si>
  <si>
    <t>累積盈餘(虧損)</t>
  </si>
  <si>
    <t>加:本年度稅後淨利</t>
  </si>
  <si>
    <t>法定公積</t>
  </si>
  <si>
    <t>減:提列10%法定公積</t>
  </si>
  <si>
    <t>可供分配盈餘</t>
  </si>
  <si>
    <t>分配項目:</t>
  </si>
  <si>
    <t xml:space="preserve">  股東紅利</t>
  </si>
  <si>
    <t>期末保留盈餘</t>
  </si>
  <si>
    <t>稅前及紅利前淨利</t>
  </si>
  <si>
    <t>所得稅率</t>
  </si>
  <si>
    <t>累積盈餘(虧損)</t>
  </si>
  <si>
    <t>(若為虧損，請填負數)</t>
  </si>
  <si>
    <t>法定公積</t>
  </si>
  <si>
    <t>員工紅利</t>
  </si>
  <si>
    <t>員工紅利比率</t>
  </si>
  <si>
    <t>董監酬勞</t>
  </si>
  <si>
    <t>董監酬勞比率</t>
  </si>
  <si>
    <t>所得稅</t>
  </si>
  <si>
    <t>期初保留盈餘</t>
  </si>
  <si>
    <t>加:本年度稅後淨利</t>
  </si>
  <si>
    <t>減:提列10%法定公積</t>
  </si>
  <si>
    <t>可供分配盈餘</t>
  </si>
  <si>
    <t>分配項目:</t>
  </si>
  <si>
    <t xml:space="preserve">  股東紅利</t>
  </si>
  <si>
    <t>期末保留盈餘</t>
  </si>
  <si>
    <t>擬分配總額</t>
  </si>
  <si>
    <t>盈餘分配表</t>
  </si>
  <si>
    <t>盈餘分配表</t>
  </si>
  <si>
    <t>員工紅利</t>
  </si>
  <si>
    <t>董監酬勞</t>
  </si>
  <si>
    <t>課稅所得額</t>
  </si>
  <si>
    <t>課稅所得額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</si>
</sst>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0.0%"/>
    <numFmt numFmtId="178" formatCode="_-* #,##0.0_-;\-* #,##0.0_-;_-* &quot;-&quot;??_-;_-@_-"/>
    <numFmt numFmtId="179" formatCode="_-* #,##0_-;\-* #,##0_-;_-* &quot;-&quot;??_-;_-@_-"/>
  </numFmts>
  <fonts count="19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b/>
      <sz val="14"/>
      <name val="標楷體"/>
      <family val="4"/>
    </font>
    <font>
      <sz val="24"/>
      <color indexed="13"/>
      <name val="標楷體"/>
      <family val="4"/>
    </font>
    <font>
      <sz val="22"/>
      <color indexed="13"/>
      <name val="標楷體"/>
      <family val="4"/>
    </font>
    <font>
      <sz val="14"/>
      <color indexed="13"/>
      <name val="新細明體"/>
      <family val="1"/>
    </font>
    <font>
      <sz val="14"/>
      <color indexed="13"/>
      <name val="標楷體"/>
      <family val="4"/>
    </font>
    <font>
      <b/>
      <sz val="14"/>
      <color indexed="12"/>
      <name val="標楷體"/>
      <family val="4"/>
    </font>
    <font>
      <sz val="16"/>
      <color indexed="12"/>
      <name val="標楷體"/>
      <family val="4"/>
    </font>
    <font>
      <sz val="14"/>
      <color indexed="12"/>
      <name val="標楷體"/>
      <family val="4"/>
    </font>
    <font>
      <sz val="14"/>
      <color indexed="12"/>
      <name val="新細明體"/>
      <family val="1"/>
    </font>
    <font>
      <b/>
      <sz val="24"/>
      <color indexed="13"/>
      <name val="標楷體"/>
      <family val="4"/>
    </font>
    <font>
      <b/>
      <sz val="22"/>
      <color indexed="13"/>
      <name val="標楷體"/>
      <family val="4"/>
    </font>
    <font>
      <b/>
      <sz val="14"/>
      <color indexed="13"/>
      <name val="新細明體"/>
      <family val="1"/>
    </font>
    <font>
      <b/>
      <sz val="14"/>
      <color indexed="12"/>
      <name val="新細明體"/>
      <family val="1"/>
    </font>
    <font>
      <b/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4" fillId="2" borderId="0" xfId="16" applyFont="1" applyFill="1" applyAlignment="1">
      <alignment/>
      <protection/>
    </xf>
    <xf numFmtId="0" fontId="4" fillId="2" borderId="0" xfId="16" applyFont="1" applyFill="1">
      <alignment/>
      <protection/>
    </xf>
    <xf numFmtId="0" fontId="5" fillId="2" borderId="0" xfId="16" applyFont="1" applyFill="1" applyAlignment="1">
      <alignment/>
      <protection/>
    </xf>
    <xf numFmtId="0" fontId="5" fillId="2" borderId="0" xfId="16" applyFont="1" applyFill="1">
      <alignment/>
      <protection/>
    </xf>
    <xf numFmtId="0" fontId="7" fillId="3" borderId="0" xfId="16" applyFont="1" applyFill="1" applyAlignment="1">
      <alignment/>
      <protection/>
    </xf>
    <xf numFmtId="0" fontId="6" fillId="3" borderId="0" xfId="16" applyFont="1" applyFill="1">
      <alignment/>
      <protection/>
    </xf>
    <xf numFmtId="0" fontId="8" fillId="4" borderId="0" xfId="15" applyFont="1" applyFill="1">
      <alignment vertical="center"/>
      <protection/>
    </xf>
    <xf numFmtId="0" fontId="9" fillId="4" borderId="0" xfId="15" applyFont="1" applyFill="1">
      <alignment vertical="center"/>
      <protection/>
    </xf>
    <xf numFmtId="0" fontId="10" fillId="4" borderId="0" xfId="15" applyFont="1" applyFill="1">
      <alignment vertical="center"/>
      <protection/>
    </xf>
    <xf numFmtId="0" fontId="10" fillId="4" borderId="0" xfId="0" applyFont="1" applyFill="1" applyAlignment="1">
      <alignment vertical="center"/>
    </xf>
    <xf numFmtId="0" fontId="10" fillId="4" borderId="0" xfId="16" applyFont="1" applyFill="1">
      <alignment/>
      <protection/>
    </xf>
    <xf numFmtId="0" fontId="8" fillId="4" borderId="0" xfId="16" applyFont="1" applyFill="1">
      <alignment/>
      <protection/>
    </xf>
    <xf numFmtId="0" fontId="11" fillId="4" borderId="0" xfId="15" applyFont="1" applyFill="1">
      <alignment vertical="center"/>
      <protection/>
    </xf>
    <xf numFmtId="0" fontId="0" fillId="0" borderId="0" xfId="15">
      <alignment vertical="center"/>
      <protection/>
    </xf>
    <xf numFmtId="176" fontId="7" fillId="3" borderId="0" xfId="16" applyNumberFormat="1" applyFont="1" applyFill="1" applyAlignment="1">
      <alignment/>
      <protection/>
    </xf>
    <xf numFmtId="176" fontId="9" fillId="4" borderId="0" xfId="15" applyNumberFormat="1" applyFont="1" applyFill="1">
      <alignment vertical="center"/>
      <protection/>
    </xf>
    <xf numFmtId="176" fontId="10" fillId="4" borderId="0" xfId="15" applyNumberFormat="1" applyFont="1" applyFill="1">
      <alignment vertical="center"/>
      <protection/>
    </xf>
    <xf numFmtId="176" fontId="11" fillId="4" borderId="0" xfId="15" applyNumberFormat="1" applyFont="1" applyFill="1">
      <alignment vertical="center"/>
      <protection/>
    </xf>
    <xf numFmtId="176" fontId="0" fillId="0" borderId="0" xfId="15" applyNumberFormat="1">
      <alignment vertical="center"/>
      <protection/>
    </xf>
    <xf numFmtId="9" fontId="10" fillId="4" borderId="0" xfId="20" applyFont="1" applyFill="1" applyAlignment="1">
      <alignment vertical="center"/>
    </xf>
    <xf numFmtId="0" fontId="12" fillId="2" borderId="0" xfId="16" applyFont="1" applyFill="1" applyAlignment="1">
      <alignment/>
      <protection/>
    </xf>
    <xf numFmtId="0" fontId="13" fillId="2" borderId="0" xfId="16" applyFont="1" applyFill="1" applyAlignment="1">
      <alignment/>
      <protection/>
    </xf>
    <xf numFmtId="0" fontId="14" fillId="3" borderId="0" xfId="16" applyFont="1" applyFill="1" applyAlignment="1">
      <alignment/>
      <protection/>
    </xf>
    <xf numFmtId="0" fontId="15" fillId="4" borderId="0" xfId="15" applyFont="1" applyFill="1">
      <alignment vertical="center"/>
      <protection/>
    </xf>
    <xf numFmtId="0" fontId="16" fillId="0" borderId="0" xfId="15" applyFont="1">
      <alignment vertical="center"/>
      <protection/>
    </xf>
    <xf numFmtId="0" fontId="3" fillId="0" borderId="0" xfId="0" applyFont="1" applyAlignment="1">
      <alignment vertical="center"/>
    </xf>
    <xf numFmtId="176" fontId="9" fillId="0" borderId="0" xfId="15" applyNumberFormat="1" applyFont="1" applyFill="1">
      <alignment vertical="center"/>
      <protection/>
    </xf>
    <xf numFmtId="176" fontId="10" fillId="0" borderId="0" xfId="15" applyNumberFormat="1" applyFont="1" applyFill="1">
      <alignment vertical="center"/>
      <protection/>
    </xf>
    <xf numFmtId="10" fontId="10" fillId="0" borderId="0" xfId="20" applyNumberFormat="1" applyFont="1" applyFill="1" applyAlignment="1">
      <alignment vertical="center"/>
    </xf>
    <xf numFmtId="0" fontId="8" fillId="4" borderId="1" xfId="15" applyFont="1" applyFill="1" applyBorder="1">
      <alignment vertical="center"/>
      <protection/>
    </xf>
    <xf numFmtId="176" fontId="10" fillId="4" borderId="1" xfId="15" applyNumberFormat="1" applyFont="1" applyFill="1" applyBorder="1">
      <alignment vertical="center"/>
      <protection/>
    </xf>
    <xf numFmtId="176" fontId="8" fillId="4" borderId="1" xfId="15" applyNumberFormat="1" applyFont="1" applyFill="1" applyBorder="1">
      <alignment vertical="center"/>
      <protection/>
    </xf>
    <xf numFmtId="0" fontId="8" fillId="4" borderId="0" xfId="15" applyFont="1" applyFill="1" applyAlignment="1">
      <alignment horizontal="right" vertical="center"/>
      <protection/>
    </xf>
    <xf numFmtId="179" fontId="10" fillId="4" borderId="0" xfId="17" applyNumberFormat="1" applyFont="1" applyFill="1" applyAlignment="1">
      <alignment vertical="center"/>
    </xf>
    <xf numFmtId="176" fontId="8" fillId="0" borderId="1" xfId="15" applyNumberFormat="1" applyFont="1" applyFill="1" applyBorder="1">
      <alignment vertical="center"/>
      <protection/>
    </xf>
  </cellXfs>
  <cellStyles count="10">
    <cellStyle name="Normal" xfId="0"/>
    <cellStyle name="一般_基本資料檔" xfId="15"/>
    <cellStyle name="一般_聯絡簿-Stan" xfId="16"/>
    <cellStyle name="Comma" xfId="17"/>
    <cellStyle name="Comma [0]" xfId="18"/>
    <cellStyle name="Followed Hyperlink" xfId="19"/>
    <cellStyle name="Percent" xfId="20"/>
    <cellStyle name="Currency" xfId="21"/>
    <cellStyle name="Currency [0]" xfId="22"/>
    <cellStyle name="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workbookViewId="0" topLeftCell="A1">
      <selection activeCell="C21" sqref="C21"/>
    </sheetView>
  </sheetViews>
  <sheetFormatPr defaultColWidth="9.00390625" defaultRowHeight="16.5"/>
  <cols>
    <col min="1" max="1" width="27.00390625" style="28" customWidth="1"/>
    <col min="2" max="2" width="17.75390625" style="2" customWidth="1"/>
    <col min="3" max="5" width="9.00390625" style="1" customWidth="1"/>
    <col min="6" max="6" width="9.25390625" style="1" bestFit="1" customWidth="1"/>
    <col min="7" max="8" width="9.00390625" style="1" customWidth="1"/>
  </cols>
  <sheetData>
    <row r="1" spans="1:3" s="4" customFormat="1" ht="36.75" customHeight="1">
      <c r="A1" s="23"/>
      <c r="B1" s="3"/>
      <c r="C1" s="3"/>
    </row>
    <row r="2" spans="1:5" s="6" customFormat="1" ht="29.25" customHeight="1">
      <c r="A2" s="24"/>
      <c r="E2" s="5"/>
    </row>
    <row r="3" spans="1:4" s="8" customFormat="1" ht="12.75" customHeight="1">
      <c r="A3" s="25"/>
      <c r="B3" s="17"/>
      <c r="C3" s="7"/>
      <c r="D3" s="7"/>
    </row>
    <row r="4" spans="1:2" s="10" customFormat="1" ht="21">
      <c r="A4" s="9"/>
      <c r="B4" s="18"/>
    </row>
    <row r="5" spans="1:2" s="10" customFormat="1" ht="21">
      <c r="A5" s="9" t="s">
        <v>0</v>
      </c>
      <c r="B5" s="29">
        <v>10000000</v>
      </c>
    </row>
    <row r="6" spans="1:2" s="11" customFormat="1" ht="19.5">
      <c r="A6" s="9" t="s">
        <v>1</v>
      </c>
      <c r="B6" s="22">
        <v>0.25</v>
      </c>
    </row>
    <row r="7" spans="1:3" s="11" customFormat="1" ht="19.5">
      <c r="A7" s="9" t="s">
        <v>7</v>
      </c>
      <c r="B7" s="30">
        <v>0</v>
      </c>
      <c r="C7" s="9" t="s">
        <v>6</v>
      </c>
    </row>
    <row r="8" spans="1:8" s="11" customFormat="1" ht="19.5">
      <c r="A8" s="9" t="s">
        <v>9</v>
      </c>
      <c r="B8" s="19">
        <f>(稅前及紅利前淨利-員工紅利-董監酬勞-所得稅+IF(累積虧損&gt;0,0,累積虧損))*0.1</f>
        <v>677797.8339350166</v>
      </c>
      <c r="C8" s="12"/>
      <c r="D8" s="12"/>
      <c r="E8" s="12"/>
      <c r="F8" s="12"/>
      <c r="G8" s="13"/>
      <c r="H8" s="13"/>
    </row>
    <row r="9" spans="1:8" s="11" customFormat="1" ht="19.5">
      <c r="A9" s="9"/>
      <c r="B9" s="19"/>
      <c r="C9" s="12"/>
      <c r="D9" s="12"/>
      <c r="E9" s="12"/>
      <c r="F9" s="12"/>
      <c r="G9" s="13"/>
      <c r="H9" s="13"/>
    </row>
    <row r="10" spans="1:8" s="11" customFormat="1" ht="19.5">
      <c r="A10" s="9" t="s">
        <v>35</v>
      </c>
      <c r="B10" s="19">
        <f>(稅前及紅利前淨利-所得稅-董監酬勞-員工紅利+IF(累積虧損&gt;0,0,累積虧損))*0.9*員工紅利比率</f>
        <v>488014.44043321203</v>
      </c>
      <c r="D10" s="12" t="s">
        <v>3</v>
      </c>
      <c r="F10" s="31">
        <v>0.08</v>
      </c>
      <c r="G10" s="13"/>
      <c r="H10" s="13"/>
    </row>
    <row r="11" spans="1:8" s="11" customFormat="1" ht="19.5">
      <c r="A11" s="9" t="s">
        <v>36</v>
      </c>
      <c r="B11" s="19">
        <f>(稅前及紅利前淨利-所得稅-員工紅利-董監酬勞-IF(累積虧損&gt;0,0,累積虧損))*0.9*董監酬勞比率</f>
        <v>488014.4404332123</v>
      </c>
      <c r="D11" s="12" t="s">
        <v>4</v>
      </c>
      <c r="E11" s="12"/>
      <c r="F11" s="31">
        <v>0.08</v>
      </c>
      <c r="G11" s="13"/>
      <c r="H11" s="13"/>
    </row>
    <row r="12" spans="1:8" s="11" customFormat="1" ht="19.5">
      <c r="A12" s="9" t="s">
        <v>2</v>
      </c>
      <c r="B12" s="19">
        <f>IF(課稅所得額a&gt;=100000,(稅前及紅利前淨利-員工紅利-董監酬勞)*所得稅率-10000,IF(課稅所得額a&gt;50000,MIN(課稅所得額a*0.15,(課稅所得額a-50000)*0.5),0))</f>
        <v>2245992.779783394</v>
      </c>
      <c r="C12" s="12"/>
      <c r="D12" s="12"/>
      <c r="E12" s="12"/>
      <c r="F12" s="12"/>
      <c r="G12" s="13"/>
      <c r="H12" s="13"/>
    </row>
    <row r="13" spans="1:8" s="11" customFormat="1" ht="19.5">
      <c r="A13" s="9" t="s">
        <v>38</v>
      </c>
      <c r="B13" s="19">
        <f>稅前及紅利前淨利-員工紅利-董監酬勞</f>
        <v>9023971.119133577</v>
      </c>
      <c r="C13" s="12"/>
      <c r="D13" s="12"/>
      <c r="E13" s="12"/>
      <c r="F13" s="12"/>
      <c r="G13" s="13"/>
      <c r="H13" s="13"/>
    </row>
    <row r="14" spans="1:8" s="11" customFormat="1" ht="19.5">
      <c r="A14" s="9"/>
      <c r="B14" s="19"/>
      <c r="C14" s="12"/>
      <c r="D14" s="12"/>
      <c r="E14" s="12"/>
      <c r="F14" s="12"/>
      <c r="G14" s="13"/>
      <c r="H14" s="13"/>
    </row>
    <row r="15" spans="1:8" s="11" customFormat="1" ht="19.5">
      <c r="A15" s="35" t="s">
        <v>33</v>
      </c>
      <c r="B15" s="19"/>
      <c r="C15" s="12"/>
      <c r="D15" s="12"/>
      <c r="E15" s="12"/>
      <c r="F15" s="12"/>
      <c r="G15" s="13"/>
      <c r="H15" s="13"/>
    </row>
    <row r="16" spans="1:8" s="11" customFormat="1" ht="19.5">
      <c r="A16" s="32" t="s">
        <v>5</v>
      </c>
      <c r="B16" s="33">
        <f>累積虧損</f>
        <v>0</v>
      </c>
      <c r="C16" s="12"/>
      <c r="D16" s="12"/>
      <c r="E16" s="12"/>
      <c r="F16" s="12"/>
      <c r="G16" s="13"/>
      <c r="H16" s="13"/>
    </row>
    <row r="17" spans="1:8" s="9" customFormat="1" ht="19.5">
      <c r="A17" s="32" t="s">
        <v>8</v>
      </c>
      <c r="B17" s="34">
        <f>稅前及紅利前淨利-員工紅利-董監酬勞-所得稅</f>
        <v>6777978.339350183</v>
      </c>
      <c r="C17" s="12"/>
      <c r="D17" s="12"/>
      <c r="E17" s="12"/>
      <c r="F17" s="12"/>
      <c r="G17" s="14"/>
      <c r="H17" s="14"/>
    </row>
    <row r="18" spans="1:6" s="11" customFormat="1" ht="19.5">
      <c r="A18" s="32" t="s">
        <v>10</v>
      </c>
      <c r="B18" s="33">
        <f>B8*-1</f>
        <v>-677797.8339350166</v>
      </c>
      <c r="C18" s="12"/>
      <c r="D18" s="12"/>
      <c r="E18" s="12"/>
      <c r="F18" s="12"/>
    </row>
    <row r="19" spans="1:6" s="11" customFormat="1" ht="19.5">
      <c r="A19" s="32" t="s">
        <v>11</v>
      </c>
      <c r="B19" s="33">
        <f>SUM(B16:B18)</f>
        <v>6100180.505415166</v>
      </c>
      <c r="C19" s="12"/>
      <c r="D19" s="12"/>
      <c r="E19" s="12"/>
      <c r="F19" s="12"/>
    </row>
    <row r="20" spans="1:6" s="11" customFormat="1" ht="19.5">
      <c r="A20" s="32" t="s">
        <v>12</v>
      </c>
      <c r="B20" s="33"/>
      <c r="C20" s="12"/>
      <c r="D20" s="12"/>
      <c r="E20" s="12"/>
      <c r="F20" s="12"/>
    </row>
    <row r="21" spans="1:2" s="9" customFormat="1" ht="21.75" customHeight="1">
      <c r="A21" s="32" t="s">
        <v>13</v>
      </c>
      <c r="B21" s="37">
        <v>6100181</v>
      </c>
    </row>
    <row r="22" spans="1:2" s="9" customFormat="1" ht="21.75" customHeight="1">
      <c r="A22" s="32" t="s">
        <v>14</v>
      </c>
      <c r="B22" s="34">
        <f>B19-B21</f>
        <v>-0.49458483420312405</v>
      </c>
    </row>
    <row r="23" spans="1:2" s="11" customFormat="1" ht="19.5">
      <c r="A23" s="9"/>
      <c r="B23" s="19"/>
    </row>
    <row r="24" spans="1:2" s="11" customFormat="1" ht="19.5">
      <c r="A24" s="9"/>
      <c r="B24" s="19"/>
    </row>
    <row r="25" spans="1:2" s="11" customFormat="1" ht="19.5">
      <c r="A25" s="9"/>
      <c r="B25" s="19"/>
    </row>
    <row r="26" spans="1:2" s="11" customFormat="1" ht="19.5">
      <c r="A26" s="9"/>
      <c r="B26" s="19"/>
    </row>
    <row r="27" spans="1:2" s="11" customFormat="1" ht="19.5">
      <c r="A27" s="9"/>
      <c r="B27" s="19"/>
    </row>
    <row r="28" spans="1:2" s="11" customFormat="1" ht="19.5">
      <c r="A28" s="9"/>
      <c r="B28" s="19"/>
    </row>
    <row r="29" spans="1:2" s="11" customFormat="1" ht="19.5">
      <c r="A29" s="9"/>
      <c r="B29" s="19"/>
    </row>
    <row r="30" spans="1:2" s="11" customFormat="1" ht="19.5">
      <c r="A30" s="9"/>
      <c r="B30" s="19"/>
    </row>
    <row r="31" spans="1:2" s="11" customFormat="1" ht="19.5">
      <c r="A31" s="9"/>
      <c r="B31" s="19"/>
    </row>
    <row r="32" spans="1:2" s="11" customFormat="1" ht="19.5">
      <c r="A32" s="9"/>
      <c r="B32" s="19"/>
    </row>
    <row r="33" spans="1:2" s="11" customFormat="1" ht="19.5">
      <c r="A33" s="9"/>
      <c r="B33" s="19"/>
    </row>
    <row r="34" spans="1:2" s="11" customFormat="1" ht="19.5">
      <c r="A34" s="9"/>
      <c r="B34" s="19"/>
    </row>
    <row r="35" spans="1:2" s="11" customFormat="1" ht="19.5">
      <c r="A35" s="9"/>
      <c r="B35" s="19"/>
    </row>
    <row r="36" spans="1:2" s="11" customFormat="1" ht="19.5">
      <c r="A36" s="9"/>
      <c r="B36" s="19"/>
    </row>
    <row r="37" spans="1:2" s="11" customFormat="1" ht="19.5">
      <c r="A37" s="9"/>
      <c r="B37" s="19"/>
    </row>
    <row r="38" spans="1:2" s="11" customFormat="1" ht="19.5">
      <c r="A38" s="9"/>
      <c r="B38" s="19"/>
    </row>
    <row r="39" spans="1:2" s="11" customFormat="1" ht="19.5">
      <c r="A39" s="9"/>
      <c r="B39" s="19"/>
    </row>
    <row r="40" spans="1:2" s="11" customFormat="1" ht="19.5">
      <c r="A40" s="9"/>
      <c r="B40" s="19"/>
    </row>
    <row r="41" spans="1:2" s="11" customFormat="1" ht="19.5">
      <c r="A41" s="9"/>
      <c r="B41" s="19"/>
    </row>
    <row r="42" spans="1:2" s="11" customFormat="1" ht="19.5">
      <c r="A42" s="9"/>
      <c r="B42" s="19"/>
    </row>
    <row r="43" spans="1:2" s="11" customFormat="1" ht="19.5">
      <c r="A43" s="9"/>
      <c r="B43" s="19"/>
    </row>
    <row r="44" spans="1:2" s="11" customFormat="1" ht="19.5">
      <c r="A44" s="9"/>
      <c r="B44" s="19"/>
    </row>
    <row r="45" spans="1:2" s="11" customFormat="1" ht="19.5">
      <c r="A45" s="9"/>
      <c r="B45" s="19"/>
    </row>
    <row r="46" spans="1:2" s="15" customFormat="1" ht="19.5">
      <c r="A46" s="26"/>
      <c r="B46" s="20"/>
    </row>
    <row r="47" spans="1:2" s="15" customFormat="1" ht="19.5">
      <c r="A47" s="26"/>
      <c r="B47" s="20"/>
    </row>
    <row r="48" spans="1:2" s="15" customFormat="1" ht="19.5">
      <c r="A48" s="26"/>
      <c r="B48" s="20"/>
    </row>
    <row r="49" spans="1:2" s="15" customFormat="1" ht="19.5">
      <c r="A49" s="26"/>
      <c r="B49" s="20"/>
    </row>
    <row r="50" spans="1:2" s="15" customFormat="1" ht="19.5">
      <c r="A50" s="26"/>
      <c r="B50" s="20"/>
    </row>
    <row r="51" spans="1:2" s="15" customFormat="1" ht="19.5">
      <c r="A51" s="26"/>
      <c r="B51" s="20"/>
    </row>
    <row r="52" spans="1:2" s="15" customFormat="1" ht="19.5">
      <c r="A52" s="26"/>
      <c r="B52" s="20"/>
    </row>
    <row r="53" spans="1:2" s="16" customFormat="1" ht="16.5">
      <c r="A53" s="27"/>
      <c r="B53" s="21"/>
    </row>
    <row r="54" spans="1:2" s="16" customFormat="1" ht="16.5">
      <c r="A54" s="27"/>
      <c r="B54" s="21"/>
    </row>
    <row r="55" spans="1:2" s="16" customFormat="1" ht="16.5">
      <c r="A55" s="27"/>
      <c r="B55" s="21"/>
    </row>
    <row r="56" spans="1:2" s="16" customFormat="1" ht="16.5">
      <c r="A56" s="27"/>
      <c r="B56" s="21"/>
    </row>
    <row r="57" spans="1:2" s="16" customFormat="1" ht="16.5">
      <c r="A57" s="27"/>
      <c r="B57" s="21"/>
    </row>
    <row r="58" spans="1:2" s="16" customFormat="1" ht="16.5">
      <c r="A58" s="27"/>
      <c r="B58" s="21"/>
    </row>
    <row r="59" spans="1:2" s="16" customFormat="1" ht="16.5">
      <c r="A59" s="27"/>
      <c r="B59" s="21"/>
    </row>
    <row r="60" spans="1:2" s="16" customFormat="1" ht="16.5">
      <c r="A60" s="27"/>
      <c r="B60" s="21"/>
    </row>
    <row r="61" spans="1:2" s="16" customFormat="1" ht="16.5">
      <c r="A61" s="27"/>
      <c r="B61" s="21"/>
    </row>
    <row r="62" spans="1:2" s="16" customFormat="1" ht="16.5">
      <c r="A62" s="27"/>
      <c r="B62" s="21"/>
    </row>
    <row r="63" spans="1:2" s="16" customFormat="1" ht="16.5">
      <c r="A63" s="27"/>
      <c r="B63" s="21"/>
    </row>
    <row r="64" spans="1:2" s="16" customFormat="1" ht="16.5">
      <c r="A64" s="27"/>
      <c r="B64" s="21"/>
    </row>
    <row r="65" spans="1:2" s="16" customFormat="1" ht="16.5">
      <c r="A65" s="27"/>
      <c r="B65" s="21"/>
    </row>
    <row r="66" spans="1:2" s="16" customFormat="1" ht="16.5">
      <c r="A66" s="27"/>
      <c r="B66" s="2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B7" sqref="B7"/>
    </sheetView>
  </sheetViews>
  <sheetFormatPr defaultColWidth="9.00390625" defaultRowHeight="16.5"/>
  <cols>
    <col min="1" max="1" width="27.00390625" style="28" customWidth="1"/>
    <col min="2" max="2" width="17.75390625" style="2" customWidth="1"/>
    <col min="3" max="5" width="9.00390625" style="1" customWidth="1"/>
    <col min="6" max="6" width="9.25390625" style="1" bestFit="1" customWidth="1"/>
    <col min="7" max="8" width="9.00390625" style="1" customWidth="1"/>
  </cols>
  <sheetData>
    <row r="1" spans="1:3" s="4" customFormat="1" ht="36.75" customHeight="1">
      <c r="A1" s="23"/>
      <c r="B1" s="3"/>
      <c r="C1" s="3"/>
    </row>
    <row r="2" spans="1:5" s="6" customFormat="1" ht="29.25" customHeight="1">
      <c r="A2" s="24"/>
      <c r="E2" s="5"/>
    </row>
    <row r="3" spans="1:4" s="8" customFormat="1" ht="12.75" customHeight="1">
      <c r="A3" s="25"/>
      <c r="B3" s="17"/>
      <c r="C3" s="7"/>
      <c r="D3" s="7"/>
    </row>
    <row r="4" spans="1:2" s="10" customFormat="1" ht="21">
      <c r="A4" s="9"/>
      <c r="B4" s="18"/>
    </row>
    <row r="5" spans="1:2" s="10" customFormat="1" ht="21">
      <c r="A5" s="9" t="s">
        <v>15</v>
      </c>
      <c r="B5" s="29">
        <v>10000000</v>
      </c>
    </row>
    <row r="6" spans="1:2" s="11" customFormat="1" ht="19.5">
      <c r="A6" s="9" t="s">
        <v>16</v>
      </c>
      <c r="B6" s="22">
        <v>0.25</v>
      </c>
    </row>
    <row r="7" spans="1:3" s="11" customFormat="1" ht="19.5">
      <c r="A7" s="9" t="s">
        <v>17</v>
      </c>
      <c r="B7" s="30">
        <v>0</v>
      </c>
      <c r="C7" s="9" t="s">
        <v>18</v>
      </c>
    </row>
    <row r="8" spans="1:8" s="11" customFormat="1" ht="19.5">
      <c r="A8" s="9" t="s">
        <v>19</v>
      </c>
      <c r="B8" s="19">
        <f>(稅前及紅利前淨利-員工紅利-董監酬勞-所得稅+IF(累積虧損&gt;0,0,累積虧損))*0.1</f>
        <v>706000</v>
      </c>
      <c r="C8" s="12"/>
      <c r="D8" s="12"/>
      <c r="E8" s="12"/>
      <c r="F8" s="12"/>
      <c r="G8" s="13"/>
      <c r="H8" s="13"/>
    </row>
    <row r="9" spans="1:8" s="11" customFormat="1" ht="19.5">
      <c r="A9" s="9"/>
      <c r="B9" s="19"/>
      <c r="C9" s="12"/>
      <c r="D9" s="12"/>
      <c r="E9" s="12"/>
      <c r="F9" s="12"/>
      <c r="G9" s="13"/>
      <c r="H9" s="13"/>
    </row>
    <row r="10" spans="1:8" s="11" customFormat="1" ht="19.5">
      <c r="A10" s="9" t="s">
        <v>32</v>
      </c>
      <c r="B10" s="30">
        <v>6000000</v>
      </c>
      <c r="C10" s="12"/>
      <c r="D10" s="12"/>
      <c r="E10" s="12"/>
      <c r="F10" s="12"/>
      <c r="G10" s="13"/>
      <c r="H10" s="13"/>
    </row>
    <row r="11" spans="1:8" s="11" customFormat="1" ht="19.5">
      <c r="A11" s="9" t="s">
        <v>20</v>
      </c>
      <c r="B11" s="19">
        <f>$B$10*員工紅利比率</f>
        <v>420000.00000000006</v>
      </c>
      <c r="D11" s="12" t="s">
        <v>21</v>
      </c>
      <c r="F11" s="31">
        <v>0.07</v>
      </c>
      <c r="G11" s="13"/>
      <c r="H11" s="13"/>
    </row>
    <row r="12" spans="1:8" s="11" customFormat="1" ht="19.5">
      <c r="A12" s="9" t="s">
        <v>22</v>
      </c>
      <c r="B12" s="19">
        <f>$B$10*董監酬勞比率</f>
        <v>180000</v>
      </c>
      <c r="D12" s="12" t="s">
        <v>23</v>
      </c>
      <c r="E12" s="12"/>
      <c r="F12" s="31">
        <v>0.03</v>
      </c>
      <c r="G12" s="13"/>
      <c r="H12" s="13"/>
    </row>
    <row r="13" spans="1:8" s="11" customFormat="1" ht="19.5">
      <c r="A13" s="9" t="s">
        <v>24</v>
      </c>
      <c r="B13" s="36">
        <f>IF(課稅所得額&gt;=100000,(稅前及紅利前淨利-員工紅利-董監酬勞)*所得稅率-10000,IF(課稅所得額&gt;50000,MIN(課稅所得額*0.15,(課稅所得額-50000)*0.5),0))</f>
        <v>2340000</v>
      </c>
      <c r="C13" s="12"/>
      <c r="D13" s="12"/>
      <c r="E13" s="12"/>
      <c r="F13" s="12"/>
      <c r="G13" s="13"/>
      <c r="H13" s="13"/>
    </row>
    <row r="14" spans="1:8" s="11" customFormat="1" ht="19.5">
      <c r="A14" s="9" t="s">
        <v>37</v>
      </c>
      <c r="B14" s="36">
        <f>稅前及紅利前淨利-員工紅利-董監酬勞</f>
        <v>9400000</v>
      </c>
      <c r="C14" s="12"/>
      <c r="D14" s="12"/>
      <c r="E14" s="12"/>
      <c r="F14" s="12"/>
      <c r="G14" s="13"/>
      <c r="H14" s="13"/>
    </row>
    <row r="15" spans="1:8" s="11" customFormat="1" ht="19.5">
      <c r="A15" s="9"/>
      <c r="B15" s="19"/>
      <c r="C15" s="12"/>
      <c r="D15" s="12"/>
      <c r="E15" s="12"/>
      <c r="F15" s="12"/>
      <c r="G15" s="13"/>
      <c r="H15" s="13"/>
    </row>
    <row r="16" spans="1:8" s="11" customFormat="1" ht="19.5">
      <c r="A16" s="35" t="s">
        <v>34</v>
      </c>
      <c r="B16" s="19"/>
      <c r="C16" s="12"/>
      <c r="D16" s="12"/>
      <c r="E16" s="12"/>
      <c r="F16" s="12"/>
      <c r="G16" s="13"/>
      <c r="H16" s="13"/>
    </row>
    <row r="17" spans="1:8" s="11" customFormat="1" ht="19.5">
      <c r="A17" s="32" t="s">
        <v>25</v>
      </c>
      <c r="B17" s="33">
        <f>累積虧損</f>
        <v>0</v>
      </c>
      <c r="C17" s="12"/>
      <c r="D17" s="12"/>
      <c r="E17" s="12"/>
      <c r="F17" s="12"/>
      <c r="G17" s="13"/>
      <c r="H17" s="13"/>
    </row>
    <row r="18" spans="1:8" s="9" customFormat="1" ht="19.5">
      <c r="A18" s="32" t="s">
        <v>26</v>
      </c>
      <c r="B18" s="34">
        <f>稅前及紅利前淨利-員工紅利-董監酬勞-所得稅</f>
        <v>7060000</v>
      </c>
      <c r="C18" s="12"/>
      <c r="D18" s="12"/>
      <c r="E18" s="12"/>
      <c r="F18" s="12"/>
      <c r="G18" s="14"/>
      <c r="H18" s="14"/>
    </row>
    <row r="19" spans="1:6" s="11" customFormat="1" ht="19.5">
      <c r="A19" s="32" t="s">
        <v>27</v>
      </c>
      <c r="B19" s="33">
        <f>B8*-1</f>
        <v>-706000</v>
      </c>
      <c r="C19" s="12"/>
      <c r="D19" s="12"/>
      <c r="E19" s="12"/>
      <c r="F19" s="12"/>
    </row>
    <row r="20" spans="1:6" s="11" customFormat="1" ht="19.5">
      <c r="A20" s="32" t="s">
        <v>28</v>
      </c>
      <c r="B20" s="33">
        <f>SUM(B17:B19)</f>
        <v>6354000</v>
      </c>
      <c r="C20" s="12"/>
      <c r="D20" s="12"/>
      <c r="E20" s="12"/>
      <c r="F20" s="12"/>
    </row>
    <row r="21" spans="1:6" s="11" customFormat="1" ht="19.5">
      <c r="A21" s="32" t="s">
        <v>29</v>
      </c>
      <c r="B21" s="33"/>
      <c r="C21" s="12"/>
      <c r="D21" s="12"/>
      <c r="E21" s="12"/>
      <c r="F21" s="12"/>
    </row>
    <row r="22" spans="1:2" s="9" customFormat="1" ht="21.75" customHeight="1">
      <c r="A22" s="32" t="s">
        <v>30</v>
      </c>
      <c r="B22" s="34">
        <f>B10-員工紅利-董監酬勞</f>
        <v>5400000</v>
      </c>
    </row>
    <row r="23" spans="1:2" s="9" customFormat="1" ht="21.75" customHeight="1">
      <c r="A23" s="32" t="s">
        <v>31</v>
      </c>
      <c r="B23" s="34">
        <f>B20-B22</f>
        <v>954000</v>
      </c>
    </row>
    <row r="24" spans="1:2" s="11" customFormat="1" ht="19.5">
      <c r="A24" s="9"/>
      <c r="B24" s="19"/>
    </row>
    <row r="25" spans="1:2" s="11" customFormat="1" ht="19.5">
      <c r="A25" s="9"/>
      <c r="B25" s="19"/>
    </row>
    <row r="26" spans="1:2" s="11" customFormat="1" ht="19.5">
      <c r="A26" s="9"/>
      <c r="B26" s="19"/>
    </row>
    <row r="27" spans="1:2" s="11" customFormat="1" ht="19.5">
      <c r="A27" s="9"/>
      <c r="B27" s="19"/>
    </row>
    <row r="28" spans="1:2" s="11" customFormat="1" ht="19.5">
      <c r="A28" s="9"/>
      <c r="B28" s="19"/>
    </row>
    <row r="29" spans="1:2" s="11" customFormat="1" ht="19.5">
      <c r="A29" s="9"/>
      <c r="B29" s="19"/>
    </row>
    <row r="30" spans="1:2" s="11" customFormat="1" ht="19.5">
      <c r="A30" s="9"/>
      <c r="B30" s="19"/>
    </row>
    <row r="31" spans="1:2" s="11" customFormat="1" ht="19.5">
      <c r="A31" s="9"/>
      <c r="B31" s="19"/>
    </row>
    <row r="32" spans="1:2" s="11" customFormat="1" ht="19.5">
      <c r="A32" s="9"/>
      <c r="B32" s="19"/>
    </row>
    <row r="33" spans="1:2" s="11" customFormat="1" ht="19.5">
      <c r="A33" s="9"/>
      <c r="B33" s="19"/>
    </row>
    <row r="34" spans="1:2" s="11" customFormat="1" ht="19.5">
      <c r="A34" s="9"/>
      <c r="B34" s="19"/>
    </row>
    <row r="35" spans="1:2" s="11" customFormat="1" ht="19.5">
      <c r="A35" s="9"/>
      <c r="B35" s="19"/>
    </row>
    <row r="36" spans="1:2" s="11" customFormat="1" ht="19.5">
      <c r="A36" s="9"/>
      <c r="B36" s="19"/>
    </row>
    <row r="37" spans="1:2" s="11" customFormat="1" ht="19.5">
      <c r="A37" s="9"/>
      <c r="B37" s="19"/>
    </row>
    <row r="38" spans="1:2" s="11" customFormat="1" ht="19.5">
      <c r="A38" s="9"/>
      <c r="B38" s="19"/>
    </row>
    <row r="39" spans="1:2" s="11" customFormat="1" ht="19.5">
      <c r="A39" s="9"/>
      <c r="B39" s="19"/>
    </row>
    <row r="40" spans="1:2" s="11" customFormat="1" ht="19.5">
      <c r="A40" s="9"/>
      <c r="B40" s="19"/>
    </row>
    <row r="41" spans="1:2" s="11" customFormat="1" ht="19.5">
      <c r="A41" s="9"/>
      <c r="B41" s="19"/>
    </row>
    <row r="42" spans="1:2" s="11" customFormat="1" ht="19.5">
      <c r="A42" s="9"/>
      <c r="B42" s="19"/>
    </row>
    <row r="43" spans="1:2" s="11" customFormat="1" ht="19.5">
      <c r="A43" s="9"/>
      <c r="B43" s="19"/>
    </row>
    <row r="44" spans="1:2" s="11" customFormat="1" ht="19.5">
      <c r="A44" s="9"/>
      <c r="B44" s="19"/>
    </row>
    <row r="45" spans="1:2" s="11" customFormat="1" ht="19.5">
      <c r="A45" s="9"/>
      <c r="B45" s="19"/>
    </row>
    <row r="46" spans="1:2" s="11" customFormat="1" ht="19.5">
      <c r="A46" s="9"/>
      <c r="B46" s="19"/>
    </row>
    <row r="47" spans="1:2" s="15" customFormat="1" ht="19.5">
      <c r="A47" s="26"/>
      <c r="B47" s="20"/>
    </row>
    <row r="48" spans="1:2" s="15" customFormat="1" ht="19.5">
      <c r="A48" s="26"/>
      <c r="B48" s="20"/>
    </row>
    <row r="49" spans="1:2" s="15" customFormat="1" ht="19.5">
      <c r="A49" s="26"/>
      <c r="B49" s="20"/>
    </row>
    <row r="50" spans="1:2" s="15" customFormat="1" ht="19.5">
      <c r="A50" s="26"/>
      <c r="B50" s="20"/>
    </row>
    <row r="51" spans="1:2" s="15" customFormat="1" ht="19.5">
      <c r="A51" s="26"/>
      <c r="B51" s="20"/>
    </row>
    <row r="52" spans="1:2" s="15" customFormat="1" ht="19.5">
      <c r="A52" s="26"/>
      <c r="B52" s="20"/>
    </row>
    <row r="53" spans="1:2" s="15" customFormat="1" ht="19.5">
      <c r="A53" s="26"/>
      <c r="B53" s="20"/>
    </row>
    <row r="54" spans="1:2" s="16" customFormat="1" ht="16.5">
      <c r="A54" s="27"/>
      <c r="B54" s="21"/>
    </row>
    <row r="55" spans="1:2" s="16" customFormat="1" ht="16.5">
      <c r="A55" s="27"/>
      <c r="B55" s="21"/>
    </row>
    <row r="56" spans="1:2" s="16" customFormat="1" ht="16.5">
      <c r="A56" s="27"/>
      <c r="B56" s="21"/>
    </row>
    <row r="57" spans="1:2" s="16" customFormat="1" ht="16.5">
      <c r="A57" s="27"/>
      <c r="B57" s="21"/>
    </row>
    <row r="58" spans="1:2" s="16" customFormat="1" ht="16.5">
      <c r="A58" s="27"/>
      <c r="B58" s="21"/>
    </row>
    <row r="59" spans="1:2" s="16" customFormat="1" ht="16.5">
      <c r="A59" s="27"/>
      <c r="B59" s="21"/>
    </row>
    <row r="60" spans="1:2" s="16" customFormat="1" ht="16.5">
      <c r="A60" s="27"/>
      <c r="B60" s="21"/>
    </row>
    <row r="61" spans="1:2" s="16" customFormat="1" ht="16.5">
      <c r="A61" s="27"/>
      <c r="B61" s="21"/>
    </row>
    <row r="62" spans="1:2" s="16" customFormat="1" ht="16.5">
      <c r="A62" s="27"/>
      <c r="B62" s="21"/>
    </row>
    <row r="63" spans="1:2" s="16" customFormat="1" ht="16.5">
      <c r="A63" s="27"/>
      <c r="B63" s="21"/>
    </row>
    <row r="64" spans="1:2" s="16" customFormat="1" ht="16.5">
      <c r="A64" s="27"/>
      <c r="B64" s="21"/>
    </row>
    <row r="65" spans="1:2" s="16" customFormat="1" ht="16.5">
      <c r="A65" s="27"/>
      <c r="B65" s="21"/>
    </row>
    <row r="66" spans="1:2" s="16" customFormat="1" ht="16.5">
      <c r="A66" s="27"/>
      <c r="B66" s="21"/>
    </row>
    <row r="67" spans="1:2" s="16" customFormat="1" ht="16.5">
      <c r="A67" s="27"/>
      <c r="B67" s="2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203</dc:creator>
  <cp:keywords/>
  <dc:description/>
  <cp:lastModifiedBy>adamswu</cp:lastModifiedBy>
  <dcterms:created xsi:type="dcterms:W3CDTF">2008-03-12T02:39:16Z</dcterms:created>
  <dcterms:modified xsi:type="dcterms:W3CDTF">2009-03-03T13:26:46Z</dcterms:modified>
  <cp:category/>
  <cp:version/>
  <cp:contentType/>
  <cp:contentStatus/>
</cp:coreProperties>
</file>